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میانی INTERIOR" sheetId="1" r:id="rId1"/>
    <sheet name="کناری EDGE" sheetId="2" r:id="rId2"/>
    <sheet name="گوشه CORNER" sheetId="3" r:id="rId3"/>
    <sheet name="راهنما و معرفی" sheetId="5" r:id="rId4"/>
  </sheets>
  <calcPr calcId="152511"/>
</workbook>
</file>

<file path=xl/calcChain.xml><?xml version="1.0" encoding="utf-8"?>
<calcChain xmlns="http://schemas.openxmlformats.org/spreadsheetml/2006/main">
  <c r="H11" i="2" l="1"/>
  <c r="E12" i="3" l="1"/>
  <c r="E9" i="3"/>
  <c r="E10" i="3" s="1"/>
  <c r="E8" i="3"/>
  <c r="E7" i="3"/>
  <c r="E3" i="3"/>
  <c r="E12" i="2"/>
  <c r="E8" i="2"/>
  <c r="E9" i="2" s="1"/>
  <c r="E10" i="2" s="1"/>
  <c r="E7" i="2"/>
  <c r="E3" i="2"/>
  <c r="E12" i="1"/>
  <c r="E8" i="1"/>
  <c r="E7" i="1"/>
  <c r="E3" i="1"/>
  <c r="E5" i="1" s="1"/>
  <c r="E5" i="2" l="1"/>
  <c r="H6" i="2" s="1"/>
  <c r="E4" i="3"/>
  <c r="E5" i="3"/>
  <c r="E4" i="2"/>
  <c r="E9" i="1"/>
  <c r="E10" i="1" s="1"/>
  <c r="E4" i="1"/>
  <c r="H7" i="1" s="1"/>
  <c r="H3" i="2" l="1"/>
  <c r="H9" i="2"/>
  <c r="H8" i="2"/>
  <c r="H7" i="2"/>
  <c r="J6" i="2" s="1"/>
  <c r="H7" i="3"/>
  <c r="H6" i="3"/>
  <c r="H9" i="3"/>
  <c r="H8" i="3"/>
  <c r="J8" i="3" s="1"/>
  <c r="H3" i="1"/>
  <c r="E6" i="1"/>
  <c r="H4" i="1"/>
  <c r="H6" i="1"/>
  <c r="H3" i="3"/>
  <c r="H4" i="3"/>
  <c r="E6" i="3"/>
  <c r="E11" i="3" s="1"/>
  <c r="H4" i="2"/>
  <c r="E6" i="2"/>
  <c r="E11" i="2" s="1"/>
  <c r="J8" i="2" l="1"/>
  <c r="H5" i="1"/>
  <c r="H8" i="1" s="1"/>
  <c r="E11" i="1"/>
  <c r="E13" i="1" s="1"/>
  <c r="J6" i="3"/>
  <c r="H5" i="3"/>
  <c r="E13" i="3"/>
  <c r="E13" i="2"/>
  <c r="H5" i="2"/>
  <c r="H13" i="2" l="1"/>
  <c r="H10" i="1"/>
  <c r="H11" i="3"/>
  <c r="H13" i="3" s="1"/>
</calcChain>
</file>

<file path=xl/sharedStrings.xml><?xml version="1.0" encoding="utf-8"?>
<sst xmlns="http://schemas.openxmlformats.org/spreadsheetml/2006/main" count="185" uniqueCount="63">
  <si>
    <t>VU=</t>
  </si>
  <si>
    <t>MUX=</t>
  </si>
  <si>
    <t>MUY=</t>
  </si>
  <si>
    <t>F'C=</t>
  </si>
  <si>
    <t>H=</t>
  </si>
  <si>
    <t>COVER=</t>
  </si>
  <si>
    <t>B1=</t>
  </si>
  <si>
    <t>B2=</t>
  </si>
  <si>
    <t>C1=</t>
  </si>
  <si>
    <t>C2=</t>
  </si>
  <si>
    <t>D=</t>
  </si>
  <si>
    <r>
      <rPr>
        <sz val="11"/>
        <color theme="1"/>
        <rFont val="Calibri"/>
        <family val="2"/>
      </rPr>
      <t>Φ</t>
    </r>
    <r>
      <rPr>
        <sz val="11"/>
        <color theme="1"/>
        <rFont val="Symbol"/>
        <family val="1"/>
        <charset val="2"/>
      </rPr>
      <t>=</t>
    </r>
  </si>
  <si>
    <t>B0=</t>
  </si>
  <si>
    <t>CMIN=</t>
  </si>
  <si>
    <t>CMAX=</t>
  </si>
  <si>
    <t>βc=</t>
  </si>
  <si>
    <t>v1=</t>
  </si>
  <si>
    <t>v2=</t>
  </si>
  <si>
    <t>v3=</t>
  </si>
  <si>
    <t>vc=</t>
  </si>
  <si>
    <t>ϒv,x=</t>
  </si>
  <si>
    <t>ϒv,y=</t>
  </si>
  <si>
    <t>AC=</t>
  </si>
  <si>
    <t>JCX/CY=</t>
  </si>
  <si>
    <t>JCY/CX=</t>
  </si>
  <si>
    <t>RATIO=</t>
  </si>
  <si>
    <t>Φ=</t>
  </si>
  <si>
    <t>JCX/C'Y=</t>
  </si>
  <si>
    <t>JCY/C'X=</t>
  </si>
  <si>
    <t>kgf</t>
  </si>
  <si>
    <t>kgf.cm</t>
  </si>
  <si>
    <t>kgf/cm2</t>
  </si>
  <si>
    <t>cm</t>
  </si>
  <si>
    <t>cm2</t>
  </si>
  <si>
    <t>cm3</t>
  </si>
  <si>
    <t>kg/cm2</t>
  </si>
  <si>
    <r>
      <t>MIN</t>
    </r>
    <r>
      <rPr>
        <sz val="8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>=</t>
    </r>
  </si>
  <si>
    <r>
      <t>MIN</t>
    </r>
    <r>
      <rPr>
        <sz val="8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=</t>
    </r>
  </si>
  <si>
    <t>ورودی</t>
  </si>
  <si>
    <t>خروجی</t>
  </si>
  <si>
    <t>این مجموعه توسط میلاد سام دلیری تهیه شده است. شماره تماس:09114596477</t>
  </si>
  <si>
    <t>VU</t>
  </si>
  <si>
    <t>MUX</t>
  </si>
  <si>
    <t>MUY</t>
  </si>
  <si>
    <t>F'C</t>
  </si>
  <si>
    <t>H</t>
  </si>
  <si>
    <t>COVER</t>
  </si>
  <si>
    <t>C1</t>
  </si>
  <si>
    <t>C2</t>
  </si>
  <si>
    <t>Φ</t>
  </si>
  <si>
    <t>RATIO</t>
  </si>
  <si>
    <t>مقاومت فشاری بتن</t>
  </si>
  <si>
    <t>ضخامت پی</t>
  </si>
  <si>
    <t>پوشش خالص پی</t>
  </si>
  <si>
    <t>طول مقطع ستون</t>
  </si>
  <si>
    <t>عرض مقطع ستون</t>
  </si>
  <si>
    <t>شماره میلگرد طولی</t>
  </si>
  <si>
    <t>نسبت برش پانچ</t>
  </si>
  <si>
    <t>برش نهایی خروجی SAFE</t>
  </si>
  <si>
    <t>لنگر نهایی حول محور دو خروجی SAFE</t>
  </si>
  <si>
    <t>لنگر نهایی حول محور سه خروجی SAFE</t>
  </si>
  <si>
    <t>نکته:برای استخراج VU ,MUX ,MUY از نرم افزار SAFE ابتدا کنترل میکنیم که در نرم افزار،نسبت برش پانچ برای ستون ها گزارش شده باشد.سپس روی ستون کلیک راست میکنیم و مولفه مورد نظر را استخراج میکنیم.</t>
  </si>
  <si>
    <t>میلاد سام دلیری:09114596477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</si>
</sst>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2" fontId="0" fillId="3" borderId="1" xfId="0" applyNumberFormat="1" applyFill="1" applyBorder="1"/>
    <xf numFmtId="2" fontId="0" fillId="0" borderId="2" xfId="0" applyNumberFormat="1" applyBorder="1"/>
    <xf numFmtId="2" fontId="0" fillId="0" borderId="1" xfId="0" applyNumberFormat="1" applyBorder="1"/>
    <xf numFmtId="2" fontId="0" fillId="0" borderId="12" xfId="0" applyNumberFormat="1" applyBorder="1"/>
    <xf numFmtId="2" fontId="0" fillId="3" borderId="3" xfId="0" applyNumberFormat="1" applyFill="1" applyBorder="1"/>
    <xf numFmtId="2" fontId="0" fillId="0" borderId="4" xfId="0" applyNumberFormat="1" applyBorder="1"/>
    <xf numFmtId="2" fontId="0" fillId="0" borderId="3" xfId="0" applyNumberFormat="1" applyBorder="1"/>
    <xf numFmtId="2" fontId="0" fillId="0" borderId="0" xfId="0" applyNumberFormat="1" applyBorder="1"/>
    <xf numFmtId="2" fontId="1" fillId="2" borderId="0" xfId="0" applyNumberFormat="1" applyFont="1" applyFill="1" applyBorder="1"/>
    <xf numFmtId="2" fontId="1" fillId="2" borderId="3" xfId="0" applyNumberFormat="1" applyFont="1" applyFill="1" applyBorder="1"/>
    <xf numFmtId="2" fontId="1" fillId="4" borderId="14" xfId="0" applyNumberFormat="1" applyFont="1" applyFill="1" applyBorder="1"/>
    <xf numFmtId="2" fontId="1" fillId="4" borderId="15" xfId="0" applyNumberFormat="1" applyFont="1" applyFill="1" applyBorder="1"/>
    <xf numFmtId="2" fontId="0" fillId="0" borderId="11" xfId="0" applyNumberFormat="1" applyBorder="1"/>
    <xf numFmtId="2" fontId="0" fillId="0" borderId="0" xfId="0" applyNumberFormat="1"/>
    <xf numFmtId="2" fontId="3" fillId="0" borderId="0" xfId="0" applyNumberFormat="1" applyFont="1" applyBorder="1"/>
    <xf numFmtId="2" fontId="3" fillId="0" borderId="3" xfId="0" applyNumberFormat="1" applyFont="1" applyBorder="1"/>
    <xf numFmtId="2" fontId="1" fillId="4" borderId="9" xfId="0" applyNumberFormat="1" applyFont="1" applyFill="1" applyBorder="1"/>
    <xf numFmtId="2" fontId="1" fillId="4" borderId="10" xfId="0" applyNumberFormat="1" applyFont="1" applyFill="1" applyBorder="1"/>
    <xf numFmtId="2" fontId="3" fillId="3" borderId="5" xfId="0" applyNumberFormat="1" applyFont="1" applyFill="1" applyBorder="1"/>
    <xf numFmtId="2" fontId="4" fillId="2" borderId="3" xfId="0" applyNumberFormat="1" applyFont="1" applyFill="1" applyBorder="1"/>
    <xf numFmtId="0" fontId="0" fillId="0" borderId="0" xfId="0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2" fontId="0" fillId="3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118" zoomScaleNormal="118" workbookViewId="0">
      <selection activeCell="B11" sqref="B11"/>
    </sheetView>
  </sheetViews>
  <sheetFormatPr defaultRowHeight="15" x14ac:dyDescent="0.25"/>
  <cols>
    <col min="1" max="1" width="9.140625" style="15"/>
    <col min="2" max="2" width="11.42578125" style="15" bestFit="1" customWidth="1"/>
    <col min="3" max="4" width="9.140625" style="15"/>
    <col min="5" max="5" width="9.28515625" style="15" bestFit="1" customWidth="1"/>
    <col min="6" max="6" width="9.140625" style="15"/>
    <col min="7" max="7" width="8.5703125" style="15" customWidth="1"/>
    <col min="8" max="8" width="11.42578125" style="15" bestFit="1" customWidth="1"/>
    <col min="9" max="9" width="4.28515625" style="15" customWidth="1"/>
    <col min="10" max="16384" width="9.140625" style="15"/>
  </cols>
  <sheetData>
    <row r="1" spans="1:12" ht="15" customHeight="1" x14ac:dyDescent="0.25">
      <c r="A1" s="38" t="s">
        <v>62</v>
      </c>
      <c r="B1" s="39"/>
      <c r="C1" s="39"/>
      <c r="D1" s="39"/>
      <c r="E1" s="39"/>
      <c r="F1" s="39"/>
      <c r="G1" s="39"/>
      <c r="H1" s="39"/>
      <c r="I1" s="40"/>
      <c r="J1" s="27"/>
      <c r="K1" s="27"/>
      <c r="L1" s="9"/>
    </row>
    <row r="2" spans="1:12" ht="15" customHeight="1" x14ac:dyDescent="0.25">
      <c r="A2" s="41"/>
      <c r="B2" s="42"/>
      <c r="C2" s="42"/>
      <c r="D2" s="42"/>
      <c r="E2" s="42"/>
      <c r="F2" s="42"/>
      <c r="G2" s="42"/>
      <c r="H2" s="42"/>
      <c r="I2" s="43"/>
      <c r="J2" s="27"/>
      <c r="K2" s="27"/>
      <c r="L2" s="9"/>
    </row>
    <row r="3" spans="1:12" x14ac:dyDescent="0.25">
      <c r="A3" s="6" t="s">
        <v>0</v>
      </c>
      <c r="B3" s="30">
        <v>113406</v>
      </c>
      <c r="C3" s="7" t="s">
        <v>29</v>
      </c>
      <c r="D3" s="8" t="s">
        <v>10</v>
      </c>
      <c r="E3" s="9">
        <f>B7-B8-B11/2</f>
        <v>74</v>
      </c>
      <c r="F3" s="9" t="s">
        <v>32</v>
      </c>
      <c r="G3" s="16" t="s">
        <v>20</v>
      </c>
      <c r="H3" s="9">
        <f>1-1/(1+2/3*(SQRT(E5/E4)))</f>
        <v>0.39999999999999991</v>
      </c>
      <c r="I3" s="9"/>
      <c r="J3" s="8"/>
      <c r="K3" s="9"/>
    </row>
    <row r="4" spans="1:12" x14ac:dyDescent="0.25">
      <c r="A4" s="6" t="s">
        <v>1</v>
      </c>
      <c r="B4" s="30">
        <v>1344335</v>
      </c>
      <c r="C4" s="7" t="s">
        <v>30</v>
      </c>
      <c r="D4" s="8" t="s">
        <v>6</v>
      </c>
      <c r="E4" s="9">
        <f>B9+E3</f>
        <v>124</v>
      </c>
      <c r="F4" s="9" t="s">
        <v>32</v>
      </c>
      <c r="G4" s="16" t="s">
        <v>21</v>
      </c>
      <c r="H4" s="9">
        <f>1-1/(1+2/3*(SQRT(E4/E5)))</f>
        <v>0.39999999999999991</v>
      </c>
      <c r="I4" s="9"/>
      <c r="J4" s="8"/>
      <c r="K4" s="9"/>
    </row>
    <row r="5" spans="1:12" x14ac:dyDescent="0.25">
      <c r="A5" s="6" t="s">
        <v>2</v>
      </c>
      <c r="B5" s="30">
        <v>1187436</v>
      </c>
      <c r="C5" s="7" t="s">
        <v>30</v>
      </c>
      <c r="D5" s="8" t="s">
        <v>7</v>
      </c>
      <c r="E5" s="9">
        <f>B10+E3</f>
        <v>124</v>
      </c>
      <c r="F5" s="9" t="s">
        <v>32</v>
      </c>
      <c r="G5" s="9" t="s">
        <v>22</v>
      </c>
      <c r="H5" s="9">
        <f>E6*E3</f>
        <v>36704</v>
      </c>
      <c r="I5" s="7"/>
    </row>
    <row r="6" spans="1:12" x14ac:dyDescent="0.25">
      <c r="A6" s="6" t="s">
        <v>3</v>
      </c>
      <c r="B6" s="30">
        <v>250</v>
      </c>
      <c r="C6" s="7" t="s">
        <v>31</v>
      </c>
      <c r="D6" s="8" t="s">
        <v>12</v>
      </c>
      <c r="E6" s="9">
        <f>2*(E4+E5)</f>
        <v>496</v>
      </c>
      <c r="F6" s="9" t="s">
        <v>32</v>
      </c>
      <c r="G6" s="9" t="s">
        <v>23</v>
      </c>
      <c r="H6" s="9">
        <f>1/3*(E4*E3*(E4+3*E5)+E3^3)</f>
        <v>1652173.3333333333</v>
      </c>
      <c r="I6" s="7"/>
    </row>
    <row r="7" spans="1:12" x14ac:dyDescent="0.25">
      <c r="A7" s="6" t="s">
        <v>4</v>
      </c>
      <c r="B7" s="30">
        <v>80</v>
      </c>
      <c r="C7" s="7" t="s">
        <v>32</v>
      </c>
      <c r="D7" s="8" t="s">
        <v>13</v>
      </c>
      <c r="E7" s="9">
        <f>MIN(B9:B10)</f>
        <v>50</v>
      </c>
      <c r="F7" s="9" t="s">
        <v>32</v>
      </c>
      <c r="G7" s="9" t="s">
        <v>24</v>
      </c>
      <c r="H7" s="9">
        <f>1/3*(E5*E3*(E5+3*E4)+E3^3)</f>
        <v>1652173.3333333333</v>
      </c>
      <c r="I7" s="7"/>
    </row>
    <row r="8" spans="1:12" x14ac:dyDescent="0.25">
      <c r="A8" s="6" t="s">
        <v>5</v>
      </c>
      <c r="B8" s="30">
        <v>5</v>
      </c>
      <c r="C8" s="7" t="s">
        <v>32</v>
      </c>
      <c r="D8" s="8" t="s">
        <v>14</v>
      </c>
      <c r="E8" s="9">
        <f>MAX(B9:B10)</f>
        <v>50</v>
      </c>
      <c r="F8" s="9" t="s">
        <v>32</v>
      </c>
      <c r="G8" s="10" t="s">
        <v>0</v>
      </c>
      <c r="H8" s="10">
        <f>B3/H5+H3*B4/H6+H4*B5/H7</f>
        <v>3.7027002862049669</v>
      </c>
      <c r="I8" s="7"/>
    </row>
    <row r="9" spans="1:12" ht="15.75" thickBot="1" x14ac:dyDescent="0.3">
      <c r="A9" s="6" t="s">
        <v>8</v>
      </c>
      <c r="B9" s="30">
        <v>50</v>
      </c>
      <c r="C9" s="7" t="s">
        <v>32</v>
      </c>
      <c r="D9" s="17" t="s">
        <v>15</v>
      </c>
      <c r="E9" s="9">
        <f>E8/E7</f>
        <v>1</v>
      </c>
      <c r="F9" s="9"/>
      <c r="G9" s="9"/>
      <c r="H9" s="9"/>
      <c r="I9" s="7"/>
    </row>
    <row r="10" spans="1:12" ht="15.75" thickBot="1" x14ac:dyDescent="0.3">
      <c r="A10" s="6" t="s">
        <v>9</v>
      </c>
      <c r="B10" s="30">
        <v>50</v>
      </c>
      <c r="C10" s="7" t="s">
        <v>32</v>
      </c>
      <c r="D10" s="17" t="s">
        <v>16</v>
      </c>
      <c r="E10" s="9">
        <f>0.53*0.75*(1+2/E9)*SQRT(B6)</f>
        <v>18.855080548753964</v>
      </c>
      <c r="F10" s="9" t="s">
        <v>31</v>
      </c>
      <c r="G10" s="18" t="s">
        <v>25</v>
      </c>
      <c r="H10" s="19">
        <f>H8/E13</f>
        <v>0.29456519238654166</v>
      </c>
      <c r="I10" s="7"/>
    </row>
    <row r="11" spans="1:12" x14ac:dyDescent="0.25">
      <c r="A11" s="20" t="s">
        <v>11</v>
      </c>
      <c r="B11" s="31">
        <v>2</v>
      </c>
      <c r="C11" s="7" t="s">
        <v>32</v>
      </c>
      <c r="D11" s="17" t="s">
        <v>17</v>
      </c>
      <c r="E11" s="9">
        <f>0.53*0.75*(1+40*E3/2/E6)*SQRT(B6)</f>
        <v>25.038735997538865</v>
      </c>
      <c r="F11" s="9" t="s">
        <v>31</v>
      </c>
      <c r="G11" s="9"/>
      <c r="H11" s="9"/>
      <c r="I11" s="7"/>
    </row>
    <row r="12" spans="1:12" x14ac:dyDescent="0.25">
      <c r="A12" s="8"/>
      <c r="B12" s="9"/>
      <c r="C12" s="7"/>
      <c r="D12" s="17" t="s">
        <v>18</v>
      </c>
      <c r="E12" s="9">
        <f>1.06*0.75*SQRT(B6)</f>
        <v>12.570053699169309</v>
      </c>
      <c r="F12" s="9" t="s">
        <v>31</v>
      </c>
      <c r="G12" s="9"/>
      <c r="H12" s="9"/>
      <c r="I12" s="7"/>
    </row>
    <row r="13" spans="1:12" x14ac:dyDescent="0.25">
      <c r="A13" s="8"/>
      <c r="B13" s="9"/>
      <c r="C13" s="7"/>
      <c r="D13" s="21" t="s">
        <v>19</v>
      </c>
      <c r="E13" s="10">
        <f>MIN(E10:E12)</f>
        <v>12.570053699169309</v>
      </c>
      <c r="F13" s="9" t="s">
        <v>31</v>
      </c>
      <c r="G13" s="9"/>
      <c r="H13" s="9"/>
      <c r="I13" s="7"/>
    </row>
    <row r="14" spans="1:12" ht="23.25" customHeight="1" x14ac:dyDescent="0.25">
      <c r="A14" s="32" t="s">
        <v>38</v>
      </c>
      <c r="B14" s="33"/>
      <c r="C14" s="34"/>
      <c r="D14" s="32" t="s">
        <v>39</v>
      </c>
      <c r="E14" s="33"/>
      <c r="F14" s="33"/>
      <c r="G14" s="33"/>
      <c r="H14" s="33"/>
      <c r="I14" s="34"/>
    </row>
    <row r="15" spans="1:12" ht="23.25" customHeight="1" x14ac:dyDescent="0.25">
      <c r="A15" s="35"/>
      <c r="B15" s="36"/>
      <c r="C15" s="37"/>
      <c r="D15" s="35"/>
      <c r="E15" s="36"/>
      <c r="F15" s="36"/>
      <c r="G15" s="36"/>
      <c r="H15" s="36"/>
      <c r="I15" s="37"/>
    </row>
  </sheetData>
  <sheetProtection algorithmName="SHA-512" hashValue="tL0zO2Pw+vZ4vzDthyGrXtGbe65be6yHwKX+tvBL61J6p5FWl43nYhdV4cvzLHGojtZsQQidXc1/eUTNAwsraA==" saltValue="yXxwhdV1iEuuB2ZogRtQEw==" spinCount="100000" sheet="1" formatCells="0" formatColumns="0" formatRows="0" insertColumns="0" insertRows="0" insertHyperlinks="0" deleteColumns="0" deleteRows="0" selectLockedCells="1" sort="0" autoFilter="0" pivotTables="0"/>
  <mergeCells count="3">
    <mergeCell ref="A14:C15"/>
    <mergeCell ref="D14:I15"/>
    <mergeCell ref="A1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116" zoomScaleNormal="116" workbookViewId="0">
      <selection activeCell="B11" sqref="B11"/>
    </sheetView>
  </sheetViews>
  <sheetFormatPr defaultRowHeight="15" x14ac:dyDescent="0.25"/>
  <cols>
    <col min="1" max="1" width="9.140625" style="1"/>
    <col min="2" max="2" width="11.5703125" style="1" bestFit="1" customWidth="1"/>
    <col min="3" max="3" width="9.140625" style="1"/>
    <col min="4" max="4" width="8.140625" style="1" customWidth="1"/>
    <col min="5" max="5" width="8" style="1" customWidth="1"/>
    <col min="6" max="6" width="8.28515625" style="1" customWidth="1"/>
    <col min="7" max="7" width="9.140625" style="1"/>
    <col min="8" max="8" width="12.140625" style="1" customWidth="1"/>
    <col min="9" max="9" width="8" style="1" customWidth="1"/>
    <col min="10" max="10" width="10.42578125" style="1" customWidth="1"/>
    <col min="11" max="11" width="6.140625" style="1" customWidth="1"/>
    <col min="12" max="16384" width="9.140625" style="1"/>
  </cols>
  <sheetData>
    <row r="1" spans="1:11" ht="15" customHeight="1" x14ac:dyDescent="0.25">
      <c r="A1" s="38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1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3"/>
    </row>
    <row r="3" spans="1:11" x14ac:dyDescent="0.25">
      <c r="A3" s="2" t="s">
        <v>0</v>
      </c>
      <c r="B3" s="28">
        <v>41525</v>
      </c>
      <c r="C3" s="3" t="s">
        <v>29</v>
      </c>
      <c r="D3" s="4" t="s">
        <v>10</v>
      </c>
      <c r="E3" s="5">
        <f>B7-B8-B11/2</f>
        <v>74</v>
      </c>
      <c r="F3" s="5" t="s">
        <v>32</v>
      </c>
      <c r="G3" s="5" t="s">
        <v>20</v>
      </c>
      <c r="H3" s="5">
        <f>1-1/(1+2/3*(SQRT(E5/E4)))</f>
        <v>0.35832263578742407</v>
      </c>
      <c r="I3" s="5"/>
      <c r="J3" s="5"/>
      <c r="K3" s="3"/>
    </row>
    <row r="4" spans="1:11" x14ac:dyDescent="0.25">
      <c r="A4" s="6" t="s">
        <v>1</v>
      </c>
      <c r="B4" s="29">
        <v>758924</v>
      </c>
      <c r="C4" s="7" t="s">
        <v>30</v>
      </c>
      <c r="D4" s="8" t="s">
        <v>6</v>
      </c>
      <c r="E4" s="9">
        <f>B9+E3</f>
        <v>124</v>
      </c>
      <c r="F4" s="9" t="s">
        <v>32</v>
      </c>
      <c r="G4" s="9" t="s">
        <v>21</v>
      </c>
      <c r="H4" s="9">
        <f>1-1/(1+2/3*(SQRT(E4/E5)))</f>
        <v>0.44317694872732283</v>
      </c>
      <c r="I4" s="9"/>
      <c r="J4" s="9"/>
      <c r="K4" s="7"/>
    </row>
    <row r="5" spans="1:11" x14ac:dyDescent="0.25">
      <c r="A5" s="6" t="s">
        <v>2</v>
      </c>
      <c r="B5" s="29">
        <v>32929</v>
      </c>
      <c r="C5" s="7" t="s">
        <v>30</v>
      </c>
      <c r="D5" s="8" t="s">
        <v>7</v>
      </c>
      <c r="E5" s="9">
        <f>B10+E3/2</f>
        <v>87</v>
      </c>
      <c r="F5" s="9" t="s">
        <v>32</v>
      </c>
      <c r="G5" s="9" t="s">
        <v>22</v>
      </c>
      <c r="H5" s="9">
        <f>E6*E3</f>
        <v>31228</v>
      </c>
      <c r="I5" s="9" t="s">
        <v>33</v>
      </c>
      <c r="J5" s="9"/>
      <c r="K5" s="7"/>
    </row>
    <row r="6" spans="1:11" x14ac:dyDescent="0.25">
      <c r="A6" s="6" t="s">
        <v>3</v>
      </c>
      <c r="B6" s="29">
        <v>250</v>
      </c>
      <c r="C6" s="7" t="s">
        <v>31</v>
      </c>
      <c r="D6" s="8" t="s">
        <v>12</v>
      </c>
      <c r="E6" s="9">
        <f>2*(E4+E5)</f>
        <v>422</v>
      </c>
      <c r="F6" s="9" t="s">
        <v>32</v>
      </c>
      <c r="G6" s="9" t="s">
        <v>23</v>
      </c>
      <c r="H6" s="9">
        <f>1/6/E5*(2*E5^2*E3*(E5+2*E4)+E3^3*(2*E5+E4))</f>
        <v>950244.7739463601</v>
      </c>
      <c r="I6" s="46" t="s">
        <v>36</v>
      </c>
      <c r="J6" s="46">
        <f>MIN(H6:H7)</f>
        <v>391807.0868878357</v>
      </c>
      <c r="K6" s="44" t="s">
        <v>34</v>
      </c>
    </row>
    <row r="7" spans="1:11" x14ac:dyDescent="0.25">
      <c r="A7" s="6" t="s">
        <v>4</v>
      </c>
      <c r="B7" s="29">
        <v>80</v>
      </c>
      <c r="C7" s="7" t="s">
        <v>32</v>
      </c>
      <c r="D7" s="8" t="s">
        <v>13</v>
      </c>
      <c r="E7" s="9">
        <f>MIN(B9:B10)</f>
        <v>50</v>
      </c>
      <c r="F7" s="9" t="s">
        <v>32</v>
      </c>
      <c r="G7" s="9" t="s">
        <v>27</v>
      </c>
      <c r="H7" s="9">
        <f>1/6/(E4+E5)*(2*E5^2*E3*(E5+2*E4)+E3^3*(2*E5+E4))</f>
        <v>391807.0868878357</v>
      </c>
      <c r="I7" s="47"/>
      <c r="J7" s="47"/>
      <c r="K7" s="44"/>
    </row>
    <row r="8" spans="1:11" x14ac:dyDescent="0.25">
      <c r="A8" s="6" t="s">
        <v>5</v>
      </c>
      <c r="B8" s="29">
        <v>5</v>
      </c>
      <c r="C8" s="7" t="s">
        <v>32</v>
      </c>
      <c r="D8" s="8" t="s">
        <v>14</v>
      </c>
      <c r="E8" s="9">
        <f>MAX(B9:B10)</f>
        <v>50</v>
      </c>
      <c r="F8" s="9" t="s">
        <v>32</v>
      </c>
      <c r="G8" s="9" t="s">
        <v>24</v>
      </c>
      <c r="H8" s="9">
        <f>1/6*(E4*E3*(E4+6*E5))</f>
        <v>987949.33333333326</v>
      </c>
      <c r="I8" s="46" t="s">
        <v>37</v>
      </c>
      <c r="J8" s="46">
        <f>MIN(H8:H9)</f>
        <v>987949.33333333326</v>
      </c>
      <c r="K8" s="45" t="s">
        <v>34</v>
      </c>
    </row>
    <row r="9" spans="1:11" x14ac:dyDescent="0.25">
      <c r="A9" s="6" t="s">
        <v>8</v>
      </c>
      <c r="B9" s="29">
        <v>50</v>
      </c>
      <c r="C9" s="7" t="s">
        <v>32</v>
      </c>
      <c r="D9" s="8" t="s">
        <v>15</v>
      </c>
      <c r="E9" s="9">
        <f>E8/E7</f>
        <v>1</v>
      </c>
      <c r="F9" s="9"/>
      <c r="G9" s="9" t="s">
        <v>28</v>
      </c>
      <c r="H9" s="9">
        <f>1/6*(E4*E3*(E4+6*E5)+E3^3)</f>
        <v>1055486.6666666665</v>
      </c>
      <c r="I9" s="47"/>
      <c r="J9" s="47"/>
      <c r="K9" s="45"/>
    </row>
    <row r="10" spans="1:11" x14ac:dyDescent="0.25">
      <c r="A10" s="6" t="s">
        <v>9</v>
      </c>
      <c r="B10" s="29">
        <v>50</v>
      </c>
      <c r="C10" s="7" t="s">
        <v>32</v>
      </c>
      <c r="D10" s="8" t="s">
        <v>16</v>
      </c>
      <c r="E10" s="9">
        <f>0.53*0.75*(1+2/E9)*SQRT(B6)</f>
        <v>18.855080548753964</v>
      </c>
      <c r="F10" s="9" t="s">
        <v>31</v>
      </c>
      <c r="G10" s="9"/>
      <c r="H10" s="9"/>
      <c r="I10" s="9"/>
      <c r="J10" s="9"/>
      <c r="K10" s="7"/>
    </row>
    <row r="11" spans="1:11" x14ac:dyDescent="0.25">
      <c r="A11" s="6" t="s">
        <v>26</v>
      </c>
      <c r="B11" s="29">
        <v>2</v>
      </c>
      <c r="C11" s="7" t="s">
        <v>32</v>
      </c>
      <c r="D11" s="8" t="s">
        <v>17</v>
      </c>
      <c r="E11" s="9">
        <f>0.53*0.75*(1+30*E3/2/E6)*SQRT(B6)</f>
        <v>22.816732543989787</v>
      </c>
      <c r="F11" s="9" t="s">
        <v>31</v>
      </c>
      <c r="G11" s="10" t="s">
        <v>0</v>
      </c>
      <c r="H11" s="10">
        <f>B3/H5+H3*B4/J6+H4*B5/J8</f>
        <v>2.0385726719038151</v>
      </c>
      <c r="I11" s="9" t="s">
        <v>35</v>
      </c>
      <c r="J11" s="9"/>
      <c r="K11" s="7"/>
    </row>
    <row r="12" spans="1:11" ht="15.75" thickBot="1" x14ac:dyDescent="0.3">
      <c r="A12" s="8"/>
      <c r="B12" s="9"/>
      <c r="C12" s="7"/>
      <c r="D12" s="8" t="s">
        <v>18</v>
      </c>
      <c r="E12" s="9">
        <f>1.06*0.75*SQRT(B6)</f>
        <v>12.570053699169309</v>
      </c>
      <c r="F12" s="9" t="s">
        <v>31</v>
      </c>
      <c r="G12" s="9"/>
      <c r="H12" s="9"/>
      <c r="I12" s="9"/>
      <c r="J12" s="9"/>
      <c r="K12" s="7"/>
    </row>
    <row r="13" spans="1:11" x14ac:dyDescent="0.25">
      <c r="A13" s="8"/>
      <c r="B13" s="9"/>
      <c r="C13" s="7"/>
      <c r="D13" s="11" t="s">
        <v>19</v>
      </c>
      <c r="E13" s="10">
        <f>MIN(E10:E12)</f>
        <v>12.570053699169309</v>
      </c>
      <c r="F13" s="9" t="s">
        <v>31</v>
      </c>
      <c r="G13" s="12" t="s">
        <v>25</v>
      </c>
      <c r="H13" s="13">
        <f>H11/E13</f>
        <v>0.16217692626392949</v>
      </c>
      <c r="I13" s="9"/>
      <c r="J13" s="9"/>
      <c r="K13" s="7"/>
    </row>
    <row r="14" spans="1:11" x14ac:dyDescent="0.25">
      <c r="A14" s="32" t="s">
        <v>38</v>
      </c>
      <c r="B14" s="33"/>
      <c r="C14" s="34"/>
      <c r="D14" s="32" t="s">
        <v>39</v>
      </c>
      <c r="E14" s="33"/>
      <c r="F14" s="33"/>
      <c r="G14" s="33"/>
      <c r="H14" s="33"/>
      <c r="I14" s="33"/>
      <c r="J14" s="33"/>
      <c r="K14" s="34"/>
    </row>
    <row r="15" spans="1:11" x14ac:dyDescent="0.25">
      <c r="A15" s="35"/>
      <c r="B15" s="36"/>
      <c r="C15" s="37"/>
      <c r="D15" s="35"/>
      <c r="E15" s="36"/>
      <c r="F15" s="36"/>
      <c r="G15" s="36"/>
      <c r="H15" s="36"/>
      <c r="I15" s="36"/>
      <c r="J15" s="36"/>
      <c r="K15" s="37"/>
    </row>
  </sheetData>
  <sheetProtection algorithmName="SHA-512" hashValue="scaw1nR4Tl8Q8G9iaFYEB2qh+uGjYecnFb7JcwwqIaOPNpZaNg5Z9Red+dG8TlFRP66naYjXpDw8Wyt/5baE2Q==" saltValue="zFE5LNjNAnQrFo/6tNUx1w==" spinCount="100000" sheet="1" formatCells="0" formatColumns="0" formatRows="0" insertColumns="0" insertRows="0" insertHyperlinks="0" deleteColumns="0" deleteRows="0" selectLockedCells="1" sort="0" autoFilter="0" pivotTables="0"/>
  <mergeCells count="9">
    <mergeCell ref="A14:C15"/>
    <mergeCell ref="D14:K15"/>
    <mergeCell ref="A1:K2"/>
    <mergeCell ref="K6:K7"/>
    <mergeCell ref="K8:K9"/>
    <mergeCell ref="I6:I7"/>
    <mergeCell ref="I8:I9"/>
    <mergeCell ref="J6:J7"/>
    <mergeCell ref="J8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116" zoomScaleNormal="116" workbookViewId="0">
      <selection activeCell="B8" sqref="B8"/>
    </sheetView>
  </sheetViews>
  <sheetFormatPr defaultRowHeight="15" x14ac:dyDescent="0.25"/>
  <cols>
    <col min="2" max="2" width="10.42578125" bestFit="1" customWidth="1"/>
    <col min="3" max="4" width="7.85546875" customWidth="1"/>
    <col min="5" max="5" width="9.28515625" bestFit="1" customWidth="1"/>
    <col min="8" max="8" width="10.42578125" bestFit="1" customWidth="1"/>
    <col min="9" max="9" width="8" customWidth="1"/>
    <col min="10" max="10" width="10.42578125" bestFit="1" customWidth="1"/>
    <col min="11" max="11" width="6" customWidth="1"/>
  </cols>
  <sheetData>
    <row r="1" spans="1:11" x14ac:dyDescent="0.25">
      <c r="A1" s="38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3"/>
    </row>
    <row r="3" spans="1:11" x14ac:dyDescent="0.25">
      <c r="A3" s="2" t="s">
        <v>0</v>
      </c>
      <c r="B3" s="28">
        <v>41525</v>
      </c>
      <c r="C3" s="3" t="s">
        <v>29</v>
      </c>
      <c r="D3" s="4" t="s">
        <v>10</v>
      </c>
      <c r="E3" s="5">
        <f>B7-B8-B11/2</f>
        <v>74</v>
      </c>
      <c r="F3" s="5" t="s">
        <v>32</v>
      </c>
      <c r="G3" s="5" t="s">
        <v>20</v>
      </c>
      <c r="H3" s="5">
        <f>1-1/(1+2/3*(SQRT(E5/E4)))</f>
        <v>0.39999999999999991</v>
      </c>
      <c r="I3" s="5"/>
      <c r="J3" s="5"/>
      <c r="K3" s="3"/>
    </row>
    <row r="4" spans="1:11" x14ac:dyDescent="0.25">
      <c r="A4" s="6" t="s">
        <v>1</v>
      </c>
      <c r="B4" s="29">
        <v>758909</v>
      </c>
      <c r="C4" s="7" t="s">
        <v>30</v>
      </c>
      <c r="D4" s="8" t="s">
        <v>6</v>
      </c>
      <c r="E4" s="9">
        <f>B9+E3/2</f>
        <v>87</v>
      </c>
      <c r="F4" s="9" t="s">
        <v>32</v>
      </c>
      <c r="G4" s="9" t="s">
        <v>21</v>
      </c>
      <c r="H4" s="9">
        <f>1-1/(1+2/3*(SQRT(E4/E5)))</f>
        <v>0.39999999999999991</v>
      </c>
      <c r="I4" s="9"/>
      <c r="J4" s="9"/>
      <c r="K4" s="7"/>
    </row>
    <row r="5" spans="1:11" x14ac:dyDescent="0.25">
      <c r="A5" s="6" t="s">
        <v>2</v>
      </c>
      <c r="B5" s="29">
        <v>32940</v>
      </c>
      <c r="C5" s="7" t="s">
        <v>30</v>
      </c>
      <c r="D5" s="8" t="s">
        <v>7</v>
      </c>
      <c r="E5" s="9">
        <f>B10+E3/2</f>
        <v>87</v>
      </c>
      <c r="F5" s="9" t="s">
        <v>32</v>
      </c>
      <c r="G5" s="9" t="s">
        <v>22</v>
      </c>
      <c r="H5" s="9">
        <f>E6*E3</f>
        <v>25752</v>
      </c>
      <c r="I5" s="9" t="s">
        <v>33</v>
      </c>
      <c r="J5" s="9"/>
      <c r="K5" s="7"/>
    </row>
    <row r="6" spans="1:11" ht="21" x14ac:dyDescent="0.35">
      <c r="A6" s="6" t="s">
        <v>3</v>
      </c>
      <c r="B6" s="29">
        <v>250</v>
      </c>
      <c r="C6" s="7" t="s">
        <v>31</v>
      </c>
      <c r="D6" s="8" t="s">
        <v>12</v>
      </c>
      <c r="E6" s="9">
        <f>2*(E4+E5)</f>
        <v>348</v>
      </c>
      <c r="F6" s="9" t="s">
        <v>32</v>
      </c>
      <c r="G6" s="9" t="s">
        <v>23</v>
      </c>
      <c r="H6" s="9">
        <f>1/6/E4*(E3*(E4+4*E5)+E3^3*(E4+E5))</f>
        <v>135136.33333333331</v>
      </c>
      <c r="I6" s="14" t="s">
        <v>36</v>
      </c>
      <c r="J6" s="14">
        <f>MIN(H6:H7)</f>
        <v>47127.388888888883</v>
      </c>
      <c r="K6" s="7" t="s">
        <v>34</v>
      </c>
    </row>
    <row r="7" spans="1:11" x14ac:dyDescent="0.25">
      <c r="A7" s="6" t="s">
        <v>4</v>
      </c>
      <c r="B7" s="29">
        <v>80</v>
      </c>
      <c r="C7" s="7" t="s">
        <v>32</v>
      </c>
      <c r="D7" s="8" t="s">
        <v>13</v>
      </c>
      <c r="E7" s="9">
        <f>MIN(B9:B10)</f>
        <v>50</v>
      </c>
      <c r="F7" s="9" t="s">
        <v>32</v>
      </c>
      <c r="G7" s="9" t="s">
        <v>27</v>
      </c>
      <c r="H7" s="9">
        <f>1/6/(E4+2*E5)*(E4^2*(E4+4*E5)+E3^3*(E4+E5))</f>
        <v>47127.388888888883</v>
      </c>
      <c r="I7" s="9"/>
      <c r="J7" s="9"/>
      <c r="K7" s="7"/>
    </row>
    <row r="8" spans="1:11" ht="21" x14ac:dyDescent="0.35">
      <c r="A8" s="6" t="s">
        <v>5</v>
      </c>
      <c r="B8" s="29">
        <v>5</v>
      </c>
      <c r="C8" s="7" t="s">
        <v>32</v>
      </c>
      <c r="D8" s="8" t="s">
        <v>14</v>
      </c>
      <c r="E8" s="9">
        <f>MAX(B9:B10)</f>
        <v>50</v>
      </c>
      <c r="F8" s="9" t="s">
        <v>32</v>
      </c>
      <c r="G8" s="9" t="s">
        <v>24</v>
      </c>
      <c r="H8" s="9">
        <f>1/6/E5*(E3*(E5+4*E4)+E3^3*(E4+E5))</f>
        <v>135136.33333333331</v>
      </c>
      <c r="I8" s="14" t="s">
        <v>37</v>
      </c>
      <c r="J8" s="14">
        <f>MIN(H8:H9)</f>
        <v>135136.33333333331</v>
      </c>
      <c r="K8" s="7" t="s">
        <v>34</v>
      </c>
    </row>
    <row r="9" spans="1:11" x14ac:dyDescent="0.25">
      <c r="A9" s="6" t="s">
        <v>8</v>
      </c>
      <c r="B9" s="29">
        <v>50</v>
      </c>
      <c r="C9" s="7" t="s">
        <v>32</v>
      </c>
      <c r="D9" s="8" t="s">
        <v>15</v>
      </c>
      <c r="E9" s="9">
        <f>E8/E7</f>
        <v>1</v>
      </c>
      <c r="F9" s="9"/>
      <c r="G9" s="9" t="s">
        <v>28</v>
      </c>
      <c r="H9" s="9">
        <f>1/6/(E5+2*E4)*(E5^2*E3*(E5+4*E4)+E3^3*(E4+E5))</f>
        <v>200609.88888888888</v>
      </c>
      <c r="I9" s="9"/>
      <c r="J9" s="9"/>
      <c r="K9" s="7"/>
    </row>
    <row r="10" spans="1:11" x14ac:dyDescent="0.25">
      <c r="A10" s="6" t="s">
        <v>9</v>
      </c>
      <c r="B10" s="29">
        <v>50</v>
      </c>
      <c r="C10" s="7" t="s">
        <v>32</v>
      </c>
      <c r="D10" s="8" t="s">
        <v>16</v>
      </c>
      <c r="E10" s="9">
        <f>0.53*0.75*(1+2/E9)*SQRT(B6)</f>
        <v>18.855080548753964</v>
      </c>
      <c r="F10" s="9" t="s">
        <v>31</v>
      </c>
      <c r="G10" s="9"/>
      <c r="H10" s="9"/>
      <c r="I10" s="9"/>
      <c r="J10" s="9"/>
      <c r="K10" s="7"/>
    </row>
    <row r="11" spans="1:11" x14ac:dyDescent="0.25">
      <c r="A11" s="6" t="s">
        <v>26</v>
      </c>
      <c r="B11" s="29">
        <v>2</v>
      </c>
      <c r="C11" s="7" t="s">
        <v>32</v>
      </c>
      <c r="D11" s="8" t="s">
        <v>17</v>
      </c>
      <c r="E11" s="9">
        <f>0.53*0.75*(1+20*E3/2/E6)*SQRT(B6)</f>
        <v>19.649739115942825</v>
      </c>
      <c r="F11" s="9" t="s">
        <v>31</v>
      </c>
      <c r="G11" s="10" t="s">
        <v>0</v>
      </c>
      <c r="H11" s="10">
        <f>B3/H5+H3*B4/J6+H4*B5/J8</f>
        <v>8.1513390284447187</v>
      </c>
      <c r="I11" s="9" t="s">
        <v>31</v>
      </c>
      <c r="J11" s="9"/>
      <c r="K11" s="7"/>
    </row>
    <row r="12" spans="1:11" ht="15.75" thickBot="1" x14ac:dyDescent="0.3">
      <c r="A12" s="8"/>
      <c r="B12" s="9"/>
      <c r="C12" s="7"/>
      <c r="D12" s="8" t="s">
        <v>18</v>
      </c>
      <c r="E12" s="9">
        <f>1.06*0.75*SQRT(B6)</f>
        <v>12.570053699169309</v>
      </c>
      <c r="F12" s="9" t="s">
        <v>31</v>
      </c>
      <c r="G12" s="9"/>
      <c r="H12" s="9"/>
      <c r="I12" s="9"/>
      <c r="J12" s="9"/>
      <c r="K12" s="7"/>
    </row>
    <row r="13" spans="1:11" x14ac:dyDescent="0.25">
      <c r="A13" s="8"/>
      <c r="B13" s="9"/>
      <c r="C13" s="7"/>
      <c r="D13" s="11" t="s">
        <v>19</v>
      </c>
      <c r="E13" s="10">
        <f>MIN(E10:E12)</f>
        <v>12.570053699169309</v>
      </c>
      <c r="F13" s="9" t="s">
        <v>31</v>
      </c>
      <c r="G13" s="12" t="s">
        <v>25</v>
      </c>
      <c r="H13" s="13">
        <f>H11/E13</f>
        <v>0.64847288830463778</v>
      </c>
      <c r="I13" s="9"/>
      <c r="J13" s="9"/>
      <c r="K13" s="7"/>
    </row>
    <row r="14" spans="1:11" ht="23.25" customHeight="1" x14ac:dyDescent="0.25">
      <c r="A14" s="32" t="s">
        <v>38</v>
      </c>
      <c r="B14" s="33"/>
      <c r="C14" s="34"/>
      <c r="D14" s="32" t="s">
        <v>39</v>
      </c>
      <c r="E14" s="33"/>
      <c r="F14" s="33"/>
      <c r="G14" s="33"/>
      <c r="H14" s="33"/>
      <c r="I14" s="33"/>
      <c r="J14" s="33"/>
      <c r="K14" s="34"/>
    </row>
    <row r="15" spans="1:11" ht="23.25" customHeight="1" x14ac:dyDescent="0.25">
      <c r="A15" s="35"/>
      <c r="B15" s="36"/>
      <c r="C15" s="37"/>
      <c r="D15" s="35"/>
      <c r="E15" s="36"/>
      <c r="F15" s="36"/>
      <c r="G15" s="36"/>
      <c r="H15" s="36"/>
      <c r="I15" s="36"/>
      <c r="J15" s="36"/>
      <c r="K15" s="37"/>
    </row>
  </sheetData>
  <sheetProtection algorithmName="SHA-512" hashValue="5wA+9a73VCSffXH6j4doA00LDOwKxMDfmmYRUYeohqlDNoVyHjgEB9QrU1I1V0PDAVLkVJ9WzJfAF1LbPyV2gw==" saltValue="tUXiSELDXxizNHzrSjFjSw==" spinCount="100000" sheet="1" formatCells="0" formatColumns="0" formatRows="0" insertColumns="0" insertRows="0" insertHyperlinks="0" deleteColumns="0" deleteRows="0" selectLockedCells="1" sort="0" autoFilter="0" pivotTables="0"/>
  <mergeCells count="3">
    <mergeCell ref="A14:C15"/>
    <mergeCell ref="D14:K15"/>
    <mergeCell ref="A1:K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J4"/>
    </sheetView>
  </sheetViews>
  <sheetFormatPr defaultRowHeight="15" x14ac:dyDescent="0.25"/>
  <sheetData>
    <row r="1" spans="1:10" ht="18.75" customHeight="1" x14ac:dyDescent="0.25">
      <c r="A1" s="48" t="s">
        <v>40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8.7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0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52" t="s">
        <v>53</v>
      </c>
      <c r="B5" s="53"/>
      <c r="C5" s="53"/>
      <c r="D5" s="54"/>
      <c r="E5" s="24" t="s">
        <v>46</v>
      </c>
      <c r="F5" s="49" t="s">
        <v>58</v>
      </c>
      <c r="G5" s="50"/>
      <c r="H5" s="50"/>
      <c r="I5" s="51"/>
      <c r="J5" s="23" t="s">
        <v>41</v>
      </c>
    </row>
    <row r="6" spans="1:10" x14ac:dyDescent="0.25">
      <c r="A6" s="52" t="s">
        <v>54</v>
      </c>
      <c r="B6" s="53"/>
      <c r="C6" s="53"/>
      <c r="D6" s="54"/>
      <c r="E6" s="24" t="s">
        <v>47</v>
      </c>
      <c r="F6" s="49" t="s">
        <v>59</v>
      </c>
      <c r="G6" s="50"/>
      <c r="H6" s="50"/>
      <c r="I6" s="51"/>
      <c r="J6" s="23" t="s">
        <v>42</v>
      </c>
    </row>
    <row r="7" spans="1:10" x14ac:dyDescent="0.25">
      <c r="A7" s="52" t="s">
        <v>55</v>
      </c>
      <c r="B7" s="53"/>
      <c r="C7" s="53"/>
      <c r="D7" s="54"/>
      <c r="E7" s="24" t="s">
        <v>48</v>
      </c>
      <c r="F7" s="49" t="s">
        <v>60</v>
      </c>
      <c r="G7" s="50"/>
      <c r="H7" s="50"/>
      <c r="I7" s="51"/>
      <c r="J7" s="23" t="s">
        <v>43</v>
      </c>
    </row>
    <row r="8" spans="1:10" x14ac:dyDescent="0.25">
      <c r="A8" s="52" t="s">
        <v>56</v>
      </c>
      <c r="B8" s="53"/>
      <c r="C8" s="53"/>
      <c r="D8" s="54"/>
      <c r="E8" s="25" t="s">
        <v>49</v>
      </c>
      <c r="F8" s="49" t="s">
        <v>51</v>
      </c>
      <c r="G8" s="50"/>
      <c r="H8" s="50"/>
      <c r="I8" s="51"/>
      <c r="J8" s="23" t="s">
        <v>44</v>
      </c>
    </row>
    <row r="9" spans="1:10" x14ac:dyDescent="0.25">
      <c r="A9" s="52" t="s">
        <v>57</v>
      </c>
      <c r="B9" s="53"/>
      <c r="C9" s="53"/>
      <c r="D9" s="54"/>
      <c r="E9" s="24" t="s">
        <v>50</v>
      </c>
      <c r="F9" s="49" t="s">
        <v>52</v>
      </c>
      <c r="G9" s="50"/>
      <c r="H9" s="50"/>
      <c r="I9" s="51"/>
      <c r="J9" s="23" t="s">
        <v>45</v>
      </c>
    </row>
    <row r="10" spans="1:10" x14ac:dyDescent="0.25">
      <c r="G10" s="22"/>
    </row>
    <row r="11" spans="1:10" x14ac:dyDescent="0.25">
      <c r="A11" s="55" t="s">
        <v>61</v>
      </c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5">
      <c r="A12" s="55"/>
      <c r="B12" s="55"/>
      <c r="C12" s="55"/>
      <c r="D12" s="55"/>
      <c r="E12" s="55"/>
      <c r="F12" s="55"/>
      <c r="G12" s="55"/>
      <c r="H12" s="55"/>
      <c r="I12" s="55"/>
      <c r="J12" s="55"/>
    </row>
    <row r="13" spans="1:10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</row>
    <row r="14" spans="1:10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</row>
  </sheetData>
  <sheetProtection algorithmName="SHA-512" hashValue="lK+Og4WfxuBJDJ/FtNAWJSE9O5vyVgU9YdudWZOPgzC55FS6BIFhWxPyoLIXtXz56kQeaf1vumXZxjOX3FwIjA==" saltValue="DApVW6j9MRZ6TKdgVmqgSg==" spinCount="100000" sheet="1" formatCells="0" formatColumns="0" formatRows="0" insertColumns="0" insertRows="0" insertHyperlinks="0" deleteColumns="0" deleteRows="0" sort="0" autoFilter="0" pivotTables="0"/>
  <mergeCells count="12">
    <mergeCell ref="A11:J13"/>
    <mergeCell ref="F9:I9"/>
    <mergeCell ref="F7:I7"/>
    <mergeCell ref="F5:I5"/>
    <mergeCell ref="A9:D9"/>
    <mergeCell ref="A7:D7"/>
    <mergeCell ref="A5:D5"/>
    <mergeCell ref="A1:J4"/>
    <mergeCell ref="F8:I8"/>
    <mergeCell ref="F6:I6"/>
    <mergeCell ref="A8:D8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میانی INTERIOR</vt:lpstr>
      <vt:lpstr>کناری EDGE</vt:lpstr>
      <vt:lpstr>گوشه CORNER</vt:lpstr>
      <vt:lpstr>راهنما و معرفی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2014-06-27T19:26:09Z</dcterms:modified>
</cp:coreProperties>
</file>